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Data\Tariff and economic affairs\Tariff Calculator\"/>
    </mc:Choice>
  </mc:AlternateContent>
  <xr:revisionPtr revIDLastSave="0" documentId="13_ncr:1_{BF55903E-200A-4730-B93E-009D27D30FC2}" xr6:coauthVersionLast="47" xr6:coauthVersionMax="47" xr10:uidLastSave="{00000000-0000-0000-0000-000000000000}"/>
  <bookViews>
    <workbookView xWindow="-120" yWindow="-120" windowWidth="20730" windowHeight="11160" tabRatio="443" activeTab="1" xr2:uid="{00000000-000D-0000-FFFF-FFFF00000000}"/>
  </bookViews>
  <sheets>
    <sheet name="Existing" sheetId="1" r:id="rId1"/>
    <sheet name="CEB proposal" sheetId="2" r:id="rId2"/>
    <sheet name="PUCSL_Scenario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4" l="1"/>
  <c r="F28" i="2"/>
  <c r="C41" i="4"/>
  <c r="C40" i="4"/>
  <c r="C39" i="4"/>
  <c r="B10" i="4"/>
  <c r="B9" i="4"/>
  <c r="E37" i="4" l="1"/>
  <c r="G37" i="4" s="1"/>
  <c r="E40" i="4"/>
  <c r="G40" i="4" s="1"/>
  <c r="D13" i="4"/>
  <c r="E38" i="4"/>
  <c r="G38" i="4" s="1"/>
  <c r="C24" i="4"/>
  <c r="B25" i="4" s="1"/>
  <c r="G41" i="4"/>
  <c r="C22" i="4"/>
  <c r="B23" i="4" s="1"/>
  <c r="D22" i="4"/>
  <c r="E41" i="4"/>
  <c r="E39" i="4"/>
  <c r="G39" i="4" s="1"/>
  <c r="C23" i="4"/>
  <c r="B24" i="4" s="1"/>
  <c r="C25" i="4"/>
  <c r="B26" i="4" s="1"/>
  <c r="D26" i="4" l="1"/>
  <c r="F26" i="4" s="1"/>
  <c r="F29" i="4"/>
  <c r="D24" i="4"/>
  <c r="F24" i="4" s="1"/>
  <c r="F22" i="4"/>
  <c r="D14" i="4"/>
  <c r="C14" i="4"/>
  <c r="E13" i="4"/>
  <c r="G42" i="4"/>
  <c r="G43" i="4" s="1"/>
  <c r="G45" i="4" s="1"/>
  <c r="D23" i="4"/>
  <c r="F23" i="4" s="1"/>
  <c r="D25" i="4"/>
  <c r="F25" i="4" s="1"/>
  <c r="F27" i="4" l="1"/>
  <c r="F28" i="4" s="1"/>
  <c r="F30" i="4" s="1"/>
  <c r="G14" i="4"/>
  <c r="E14" i="4"/>
  <c r="G13" i="4"/>
  <c r="G15" i="4" l="1"/>
  <c r="C41" i="2" l="1"/>
  <c r="C40" i="2"/>
  <c r="C39" i="2"/>
  <c r="B10" i="2"/>
  <c r="B9" i="2"/>
  <c r="C24" i="2" s="1"/>
  <c r="B25" i="2" s="1"/>
  <c r="B9" i="1"/>
  <c r="C23" i="2" l="1"/>
  <c r="B24" i="2" s="1"/>
  <c r="D24" i="2" s="1"/>
  <c r="F24" i="2" s="1"/>
  <c r="C25" i="2"/>
  <c r="B26" i="2" s="1"/>
  <c r="E39" i="2"/>
  <c r="G39" i="2" s="1"/>
  <c r="D25" i="2"/>
  <c r="F25" i="2" s="1"/>
  <c r="E37" i="2"/>
  <c r="G37" i="2" s="1"/>
  <c r="E40" i="2"/>
  <c r="G40" i="2" s="1"/>
  <c r="D13" i="2"/>
  <c r="C22" i="2"/>
  <c r="E38" i="2"/>
  <c r="G38" i="2" s="1"/>
  <c r="E41" i="2"/>
  <c r="G41" i="2" s="1"/>
  <c r="C42" i="1"/>
  <c r="C41" i="1"/>
  <c r="C40" i="1"/>
  <c r="D26" i="2" l="1"/>
  <c r="F26" i="2" s="1"/>
  <c r="F17" i="2"/>
  <c r="F29" i="2" s="1"/>
  <c r="D14" i="2"/>
  <c r="C14" i="2"/>
  <c r="B23" i="2"/>
  <c r="E13" i="2"/>
  <c r="G42" i="2"/>
  <c r="D22" i="2"/>
  <c r="F22" i="2" s="1"/>
  <c r="B10" i="1"/>
  <c r="D23" i="2" l="1"/>
  <c r="F23" i="2" s="1"/>
  <c r="F27" i="2" s="1"/>
  <c r="E14" i="2"/>
  <c r="G14" i="2"/>
  <c r="G13" i="2"/>
  <c r="E39" i="1"/>
  <c r="G39" i="1" s="1"/>
  <c r="E38" i="1"/>
  <c r="G38" i="1" s="1"/>
  <c r="E42" i="1"/>
  <c r="G42" i="1" s="1"/>
  <c r="E41" i="1"/>
  <c r="G41" i="1" s="1"/>
  <c r="E40" i="1"/>
  <c r="G40" i="1" s="1"/>
  <c r="D13" i="1"/>
  <c r="D14" i="1" s="1"/>
  <c r="C23" i="1"/>
  <c r="C24" i="1"/>
  <c r="B25" i="1" s="1"/>
  <c r="C22" i="1"/>
  <c r="B23" i="1" s="1"/>
  <c r="C25" i="1"/>
  <c r="B26" i="1" s="1"/>
  <c r="D26" i="1" s="1"/>
  <c r="F17" i="1" l="1"/>
  <c r="G15" i="2"/>
  <c r="F30" i="2" s="1"/>
  <c r="G43" i="2" s="1"/>
  <c r="G45" i="2" s="1"/>
  <c r="G43" i="1"/>
  <c r="D23" i="1"/>
  <c r="F23" i="1" s="1"/>
  <c r="D22" i="1"/>
  <c r="F22" i="1" s="1"/>
  <c r="D25" i="1"/>
  <c r="F25" i="1" s="1"/>
  <c r="E13" i="1"/>
  <c r="G13" i="1" s="1"/>
  <c r="C14" i="1"/>
  <c r="E14" i="1" s="1"/>
  <c r="G14" i="1" s="1"/>
  <c r="F26" i="1"/>
  <c r="B24" i="1"/>
  <c r="F30" i="1" l="1"/>
  <c r="G15" i="1"/>
  <c r="D24" i="1"/>
  <c r="F24" i="1" s="1"/>
  <c r="F27" i="1" s="1"/>
  <c r="F29" i="1" l="1"/>
  <c r="F31" i="1" s="1"/>
  <c r="G44" i="1" s="1"/>
  <c r="G46" i="1" s="1"/>
</calcChain>
</file>

<file path=xl/sharedStrings.xml><?xml version="1.0" encoding="utf-8"?>
<sst xmlns="http://schemas.openxmlformats.org/spreadsheetml/2006/main" count="138" uniqueCount="23">
  <si>
    <t>Previous Metering Date</t>
  </si>
  <si>
    <t>Previous Meter Reading</t>
  </si>
  <si>
    <t>Current Metering Date</t>
  </si>
  <si>
    <t>Current Meter Reading</t>
  </si>
  <si>
    <t>No of days</t>
  </si>
  <si>
    <t>(month/date/year)</t>
  </si>
  <si>
    <t>Number of Units</t>
  </si>
  <si>
    <t>kWh</t>
  </si>
  <si>
    <t>1st block</t>
  </si>
  <si>
    <t>2nd block</t>
  </si>
  <si>
    <t>3rd block</t>
  </si>
  <si>
    <t>4th block</t>
  </si>
  <si>
    <t>5th block</t>
  </si>
  <si>
    <t>&lt;</t>
  </si>
  <si>
    <t>Lower level</t>
  </si>
  <si>
    <t>Upper level</t>
  </si>
  <si>
    <t>Total Energy charge</t>
  </si>
  <si>
    <t>Fix charge</t>
  </si>
  <si>
    <t>Total Charge</t>
  </si>
  <si>
    <t>Rate</t>
  </si>
  <si>
    <t>Charge</t>
  </si>
  <si>
    <t>Units in
 the block</t>
  </si>
  <si>
    <t>Input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</si>
</sst>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9" formatCode="_(* #,##0.0_);_(* \(#,##0.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43" fontId="0" fillId="0" borderId="1" xfId="0" applyNumberFormat="1" applyBorder="1"/>
    <xf numFmtId="0" fontId="0" fillId="2" borderId="1" xfId="0" applyFill="1" applyBorder="1"/>
    <xf numFmtId="43" fontId="0" fillId="2" borderId="1" xfId="0" applyNumberFormat="1" applyFill="1" applyBorder="1"/>
    <xf numFmtId="43" fontId="0" fillId="0" borderId="1" xfId="1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3" fontId="0" fillId="0" borderId="0" xfId="0" applyNumberFormat="1"/>
    <xf numFmtId="0" fontId="0" fillId="0" borderId="1" xfId="0" applyBorder="1" applyAlignment="1">
      <alignment horizontal="center"/>
    </xf>
    <xf numFmtId="14" fontId="0" fillId="2" borderId="1" xfId="0" applyNumberFormat="1" applyFill="1" applyBorder="1"/>
    <xf numFmtId="0" fontId="0" fillId="2" borderId="0" xfId="0" applyFill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69" fontId="0" fillId="2" borderId="1" xfId="0" applyNumberFormat="1" applyFill="1" applyBorder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43" fontId="0" fillId="4" borderId="1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workbookViewId="0">
      <selection activeCell="B7" sqref="B7"/>
    </sheetView>
  </sheetViews>
  <sheetFormatPr defaultRowHeight="15" x14ac:dyDescent="0.25"/>
  <cols>
    <col min="1" max="1" width="25.5703125" customWidth="1"/>
    <col min="2" max="2" width="10.7109375" bestFit="1" customWidth="1"/>
    <col min="3" max="3" width="12.28515625" customWidth="1"/>
    <col min="4" max="4" width="12.140625" customWidth="1"/>
    <col min="5" max="5" width="10.42578125" customWidth="1"/>
    <col min="6" max="6" width="16.28515625" customWidth="1"/>
    <col min="7" max="7" width="10.7109375" customWidth="1"/>
  </cols>
  <sheetData>
    <row r="1" spans="1:7" x14ac:dyDescent="0.25">
      <c r="A1" s="11" t="s">
        <v>22</v>
      </c>
    </row>
    <row r="3" spans="1:7" x14ac:dyDescent="0.25">
      <c r="A3" s="1" t="s">
        <v>0</v>
      </c>
      <c r="B3" s="10">
        <v>44652</v>
      </c>
      <c r="C3" t="s">
        <v>5</v>
      </c>
    </row>
    <row r="4" spans="1:7" x14ac:dyDescent="0.25">
      <c r="A4" s="1" t="s">
        <v>1</v>
      </c>
      <c r="B4" s="3">
        <v>0</v>
      </c>
    </row>
    <row r="6" spans="1:7" x14ac:dyDescent="0.25">
      <c r="A6" s="1" t="s">
        <v>2</v>
      </c>
      <c r="B6" s="10">
        <v>44682</v>
      </c>
      <c r="C6" t="s">
        <v>5</v>
      </c>
    </row>
    <row r="7" spans="1:7" x14ac:dyDescent="0.25">
      <c r="A7" s="1" t="s">
        <v>3</v>
      </c>
      <c r="B7" s="4">
        <v>321.54675791927912</v>
      </c>
    </row>
    <row r="9" spans="1:7" x14ac:dyDescent="0.25">
      <c r="A9" s="1" t="s">
        <v>4</v>
      </c>
      <c r="B9" s="1">
        <f>B6-B3</f>
        <v>30</v>
      </c>
    </row>
    <row r="10" spans="1:7" x14ac:dyDescent="0.25">
      <c r="A10" s="1" t="s">
        <v>6</v>
      </c>
      <c r="B10" s="1">
        <f>B7-B4</f>
        <v>321.54675791927912</v>
      </c>
      <c r="C10" t="s">
        <v>7</v>
      </c>
    </row>
    <row r="12" spans="1:7" ht="33.75" customHeight="1" x14ac:dyDescent="0.25">
      <c r="A12" s="6"/>
      <c r="B12" s="6"/>
      <c r="C12" s="6" t="s">
        <v>14</v>
      </c>
      <c r="D12" s="6" t="s">
        <v>15</v>
      </c>
      <c r="E12" s="7" t="s">
        <v>21</v>
      </c>
      <c r="F12" s="6" t="s">
        <v>19</v>
      </c>
      <c r="G12" s="6" t="s">
        <v>20</v>
      </c>
    </row>
    <row r="13" spans="1:7" x14ac:dyDescent="0.25">
      <c r="A13" s="1" t="s">
        <v>8</v>
      </c>
      <c r="B13" s="1"/>
      <c r="C13" s="1">
        <v>0</v>
      </c>
      <c r="D13" s="1">
        <f>B9</f>
        <v>30</v>
      </c>
      <c r="E13" s="1">
        <f t="shared" ref="E13:E14" si="0">IF(B$10&gt;D13,D13-C13,IF(C13&gt;B$10,0,B$10-C13))</f>
        <v>30</v>
      </c>
      <c r="F13" s="5">
        <v>2.5</v>
      </c>
      <c r="G13" s="2">
        <f>IF(B$10&gt;D14,0,IF(B$10&gt;C13,E13*F13,0))</f>
        <v>0</v>
      </c>
    </row>
    <row r="14" spans="1:7" x14ac:dyDescent="0.25">
      <c r="A14" s="1" t="s">
        <v>9</v>
      </c>
      <c r="B14" s="1"/>
      <c r="C14" s="1">
        <f>D13</f>
        <v>30</v>
      </c>
      <c r="D14" s="1">
        <f>D13*2</f>
        <v>60</v>
      </c>
      <c r="E14" s="1">
        <f t="shared" si="0"/>
        <v>30</v>
      </c>
      <c r="F14" s="5">
        <v>4.8499999999999996</v>
      </c>
      <c r="G14" s="2">
        <f>IF(B$10&gt;D14,0,IF(B$10&gt;C14,E14*F14,0))</f>
        <v>0</v>
      </c>
    </row>
    <row r="15" spans="1:7" x14ac:dyDescent="0.25">
      <c r="A15" s="1"/>
      <c r="B15" s="1"/>
      <c r="C15" s="1"/>
      <c r="D15" s="1"/>
      <c r="E15" s="1"/>
      <c r="F15" s="1"/>
      <c r="G15" s="2">
        <f>SUM(G13:G14)</f>
        <v>0</v>
      </c>
    </row>
    <row r="17" spans="1:6" s="16" customFormat="1" x14ac:dyDescent="0.25">
      <c r="A17" s="15" t="s">
        <v>17</v>
      </c>
      <c r="B17" s="15"/>
      <c r="C17" s="15"/>
      <c r="D17" s="15"/>
      <c r="E17" s="15"/>
      <c r="F17" s="15">
        <f>IF(B10&gt;B26,540,IF(B10&gt;B24,480,IF(B10&gt;B23,90,IF(B10&gt;C14,60,30))))</f>
        <v>540</v>
      </c>
    </row>
    <row r="21" spans="1:6" ht="33.75" customHeight="1" x14ac:dyDescent="0.25">
      <c r="A21" s="1"/>
      <c r="B21" s="6" t="s">
        <v>14</v>
      </c>
      <c r="C21" s="6" t="s">
        <v>15</v>
      </c>
      <c r="D21" s="7" t="s">
        <v>21</v>
      </c>
      <c r="E21" s="6" t="s">
        <v>19</v>
      </c>
      <c r="F21" s="6" t="s">
        <v>20</v>
      </c>
    </row>
    <row r="22" spans="1:6" x14ac:dyDescent="0.25">
      <c r="A22" s="1" t="s">
        <v>8</v>
      </c>
      <c r="B22" s="1">
        <v>0</v>
      </c>
      <c r="C22" s="1">
        <f>B9*2</f>
        <v>60</v>
      </c>
      <c r="D22" s="1">
        <f>IF(B$10&gt;C22,C22-B22,IF(B22&gt;B$10,0,B$10-B22))</f>
        <v>60</v>
      </c>
      <c r="E22" s="5">
        <v>7.85</v>
      </c>
      <c r="F22" s="2">
        <f>IF(B$10&gt;C22,D22*E22,0)</f>
        <v>471</v>
      </c>
    </row>
    <row r="23" spans="1:6" x14ac:dyDescent="0.25">
      <c r="A23" s="1" t="s">
        <v>9</v>
      </c>
      <c r="B23" s="1">
        <f>C22</f>
        <v>60</v>
      </c>
      <c r="C23" s="1">
        <f>B9*3</f>
        <v>90</v>
      </c>
      <c r="D23" s="1">
        <f>IF(B$10&gt;C23,C23-B23,IF(B23&gt;B$10,0,B$10-B23))</f>
        <v>30</v>
      </c>
      <c r="E23" s="5">
        <v>10</v>
      </c>
      <c r="F23" s="2">
        <f>IF(B$10&gt;B23,D23*E23,0)</f>
        <v>300</v>
      </c>
    </row>
    <row r="24" spans="1:6" x14ac:dyDescent="0.25">
      <c r="A24" s="1" t="s">
        <v>10</v>
      </c>
      <c r="B24" s="1">
        <f>C23</f>
        <v>90</v>
      </c>
      <c r="C24" s="1">
        <f>B9*4</f>
        <v>120</v>
      </c>
      <c r="D24" s="1">
        <f>IF(B$10&gt;C24,C24-B24,IF(B24&gt;B$10,0,B$10-B24))</f>
        <v>30</v>
      </c>
      <c r="E24" s="5">
        <v>27.75</v>
      </c>
      <c r="F24" s="2">
        <f>IF(B$10&gt;B24,D24*E24,0)</f>
        <v>832.5</v>
      </c>
    </row>
    <row r="25" spans="1:6" x14ac:dyDescent="0.25">
      <c r="A25" s="1" t="s">
        <v>11</v>
      </c>
      <c r="B25" s="1">
        <f>C24</f>
        <v>120</v>
      </c>
      <c r="C25" s="1">
        <f>B9*6</f>
        <v>180</v>
      </c>
      <c r="D25" s="1">
        <f>IF(B$10&gt;C25,C25-B25,IF(B25&gt;B$10,0,B$10-B25))</f>
        <v>60</v>
      </c>
      <c r="E25" s="5">
        <v>32</v>
      </c>
      <c r="F25" s="2">
        <f>IF(B$10&gt;B25,D25*E25,0)</f>
        <v>1920</v>
      </c>
    </row>
    <row r="26" spans="1:6" x14ac:dyDescent="0.25">
      <c r="A26" s="1" t="s">
        <v>12</v>
      </c>
      <c r="B26" s="1">
        <f>C25</f>
        <v>180</v>
      </c>
      <c r="C26" s="1" t="s">
        <v>13</v>
      </c>
      <c r="D26" s="1">
        <f>IF(B$10&gt;B26,B$10-B26,0)</f>
        <v>141.54675791927912</v>
      </c>
      <c r="E26" s="5">
        <v>45</v>
      </c>
      <c r="F26" s="2">
        <f>IF(B$10&gt;B26,D26*E26,0)</f>
        <v>6369.6041063675602</v>
      </c>
    </row>
    <row r="27" spans="1:6" x14ac:dyDescent="0.25">
      <c r="F27" s="2">
        <f>SUM(F22:F26)</f>
        <v>9893.1041063675602</v>
      </c>
    </row>
    <row r="28" spans="1:6" x14ac:dyDescent="0.25">
      <c r="F28" s="2"/>
    </row>
    <row r="29" spans="1:6" x14ac:dyDescent="0.25">
      <c r="A29" s="17" t="s">
        <v>16</v>
      </c>
      <c r="B29" s="17"/>
      <c r="C29" s="17"/>
      <c r="D29" s="17"/>
      <c r="E29" s="17"/>
      <c r="F29" s="18">
        <f>IF(F27=0,G15,F27)</f>
        <v>9893.1041063675602</v>
      </c>
    </row>
    <row r="30" spans="1:6" x14ac:dyDescent="0.25">
      <c r="A30" s="17" t="s">
        <v>17</v>
      </c>
      <c r="B30" s="17"/>
      <c r="C30" s="17"/>
      <c r="D30" s="17"/>
      <c r="E30" s="17"/>
      <c r="F30" s="17">
        <f>IF(B9&lt;54,F17,IF(B9&lt;84,F17*2,F17*3))</f>
        <v>540</v>
      </c>
    </row>
    <row r="31" spans="1:6" x14ac:dyDescent="0.25">
      <c r="A31" s="17" t="s">
        <v>18</v>
      </c>
      <c r="B31" s="17"/>
      <c r="C31" s="17"/>
      <c r="D31" s="17"/>
      <c r="E31" s="17"/>
      <c r="F31" s="18">
        <f>F30+F29</f>
        <v>10433.10410636756</v>
      </c>
    </row>
    <row r="33" spans="1:8" x14ac:dyDescent="0.25">
      <c r="H33" s="8"/>
    </row>
    <row r="37" spans="1:8" ht="30" hidden="1" x14ac:dyDescent="0.25">
      <c r="A37" s="1"/>
      <c r="B37" s="1"/>
      <c r="C37" s="6" t="s">
        <v>14</v>
      </c>
      <c r="D37" s="6" t="s">
        <v>15</v>
      </c>
      <c r="E37" s="7" t="s">
        <v>21</v>
      </c>
      <c r="F37" s="6" t="s">
        <v>19</v>
      </c>
      <c r="G37" s="6" t="s">
        <v>20</v>
      </c>
    </row>
    <row r="38" spans="1:8" hidden="1" x14ac:dyDescent="0.25">
      <c r="A38" s="1" t="s">
        <v>8</v>
      </c>
      <c r="B38" s="1"/>
      <c r="C38" s="9">
        <v>0</v>
      </c>
      <c r="D38" s="9">
        <v>60</v>
      </c>
      <c r="E38" s="1">
        <f t="shared" ref="E38:E40" si="1">IF(B$10&gt;D38,D38-C38,IF(C38&gt;B$10,0,B$10-C38))</f>
        <v>60</v>
      </c>
      <c r="F38" s="5">
        <v>7.85</v>
      </c>
      <c r="G38" s="2">
        <f>IF(B$10&gt;D38,E38*F38,0)</f>
        <v>471</v>
      </c>
    </row>
    <row r="39" spans="1:8" hidden="1" x14ac:dyDescent="0.25">
      <c r="A39" s="1" t="s">
        <v>9</v>
      </c>
      <c r="B39" s="1"/>
      <c r="C39" s="9">
        <v>60</v>
      </c>
      <c r="D39" s="9">
        <v>90</v>
      </c>
      <c r="E39" s="1">
        <f t="shared" si="1"/>
        <v>30</v>
      </c>
      <c r="F39" s="5">
        <v>10</v>
      </c>
      <c r="G39" s="2">
        <f>IF(B$10&gt;C39,E39*F39,0)</f>
        <v>300</v>
      </c>
    </row>
    <row r="40" spans="1:8" hidden="1" x14ac:dyDescent="0.25">
      <c r="A40" s="1" t="s">
        <v>10</v>
      </c>
      <c r="B40" s="1"/>
      <c r="C40" s="9">
        <f>D39</f>
        <v>90</v>
      </c>
      <c r="D40" s="9">
        <v>120</v>
      </c>
      <c r="E40" s="1">
        <f t="shared" si="1"/>
        <v>30</v>
      </c>
      <c r="F40" s="5">
        <v>27.75</v>
      </c>
      <c r="G40" s="2">
        <f>IF(B$10&gt;C40,E40*F40,0)</f>
        <v>832.5</v>
      </c>
    </row>
    <row r="41" spans="1:8" hidden="1" x14ac:dyDescent="0.25">
      <c r="A41" s="1" t="s">
        <v>11</v>
      </c>
      <c r="B41" s="1"/>
      <c r="C41" s="9">
        <f>D40</f>
        <v>120</v>
      </c>
      <c r="D41" s="9">
        <v>180</v>
      </c>
      <c r="E41" s="1">
        <f>IF(B$10&gt;D41,D41-C41,IF(C41&gt;B$10,0,B$10-C41))</f>
        <v>60</v>
      </c>
      <c r="F41" s="5">
        <v>32</v>
      </c>
      <c r="G41" s="2">
        <f>IF(B$10&gt;C41,E41*F41,0)</f>
        <v>1920</v>
      </c>
    </row>
    <row r="42" spans="1:8" hidden="1" x14ac:dyDescent="0.25">
      <c r="A42" s="1" t="s">
        <v>12</v>
      </c>
      <c r="B42" s="1"/>
      <c r="C42" s="9">
        <f>D41</f>
        <v>180</v>
      </c>
      <c r="D42" s="9" t="s">
        <v>13</v>
      </c>
      <c r="E42" s="1">
        <f>IF(B$10&gt;C42,B$10-C42,0)</f>
        <v>141.54675791927912</v>
      </c>
      <c r="F42" s="5">
        <v>45</v>
      </c>
      <c r="G42" s="2">
        <f>IF(B$10&gt;C42,E42*F42,0)</f>
        <v>6369.6041063675602</v>
      </c>
    </row>
    <row r="43" spans="1:8" hidden="1" x14ac:dyDescent="0.25">
      <c r="G43" s="2">
        <f>SUM(G38:G42)</f>
        <v>9893.1041063675602</v>
      </c>
    </row>
    <row r="44" spans="1:8" hidden="1" x14ac:dyDescent="0.25">
      <c r="A44" s="3" t="s">
        <v>16</v>
      </c>
      <c r="B44" s="3"/>
      <c r="C44" s="3"/>
      <c r="D44" s="3"/>
      <c r="E44" s="3"/>
      <c r="F44" s="3"/>
      <c r="G44" s="4">
        <f>IF(G43=0,F31,G43)</f>
        <v>9893.1041063675602</v>
      </c>
    </row>
    <row r="45" spans="1:8" hidden="1" x14ac:dyDescent="0.25">
      <c r="A45" s="3" t="s">
        <v>17</v>
      </c>
      <c r="B45" s="3"/>
      <c r="C45" s="3"/>
      <c r="D45" s="3"/>
      <c r="E45" s="3"/>
      <c r="F45" s="3"/>
      <c r="G45" s="3">
        <v>540</v>
      </c>
    </row>
    <row r="46" spans="1:8" hidden="1" x14ac:dyDescent="0.25">
      <c r="A46" s="3" t="s">
        <v>18</v>
      </c>
      <c r="B46" s="3"/>
      <c r="C46" s="3"/>
      <c r="D46" s="3"/>
      <c r="E46" s="3"/>
      <c r="F46" s="3"/>
      <c r="G46" s="4">
        <f>G45+G44</f>
        <v>10433.10410636756</v>
      </c>
    </row>
    <row r="47" spans="1:8" hidden="1" x14ac:dyDescent="0.2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tabSelected="1" workbookViewId="0">
      <selection activeCell="F13" sqref="F13"/>
    </sheetView>
  </sheetViews>
  <sheetFormatPr defaultRowHeight="15" x14ac:dyDescent="0.25"/>
  <cols>
    <col min="1" max="1" width="25.5703125" customWidth="1"/>
    <col min="2" max="2" width="10.7109375" bestFit="1" customWidth="1"/>
    <col min="3" max="3" width="12.28515625" customWidth="1"/>
    <col min="4" max="4" width="12.140625" customWidth="1"/>
    <col min="5" max="5" width="10.42578125" customWidth="1"/>
    <col min="6" max="6" width="16.28515625" customWidth="1"/>
    <col min="7" max="7" width="10.7109375" customWidth="1"/>
  </cols>
  <sheetData>
    <row r="1" spans="1:7" x14ac:dyDescent="0.25">
      <c r="A1" s="11" t="s">
        <v>22</v>
      </c>
    </row>
    <row r="3" spans="1:7" x14ac:dyDescent="0.25">
      <c r="A3" s="1" t="s">
        <v>0</v>
      </c>
      <c r="B3" s="10">
        <v>44652</v>
      </c>
      <c r="C3" t="s">
        <v>5</v>
      </c>
    </row>
    <row r="4" spans="1:7" x14ac:dyDescent="0.25">
      <c r="A4" s="1" t="s">
        <v>1</v>
      </c>
      <c r="B4" s="3">
        <v>0</v>
      </c>
    </row>
    <row r="6" spans="1:7" x14ac:dyDescent="0.25">
      <c r="A6" s="1" t="s">
        <v>2</v>
      </c>
      <c r="B6" s="10">
        <v>44682</v>
      </c>
      <c r="C6" t="s">
        <v>5</v>
      </c>
    </row>
    <row r="7" spans="1:7" x14ac:dyDescent="0.25">
      <c r="A7" s="1" t="s">
        <v>3</v>
      </c>
      <c r="B7" s="14">
        <v>180</v>
      </c>
    </row>
    <row r="9" spans="1:7" x14ac:dyDescent="0.25">
      <c r="A9" s="1" t="s">
        <v>4</v>
      </c>
      <c r="B9" s="1">
        <f>B6-B3</f>
        <v>30</v>
      </c>
    </row>
    <row r="10" spans="1:7" x14ac:dyDescent="0.25">
      <c r="A10" s="1" t="s">
        <v>6</v>
      </c>
      <c r="B10" s="13">
        <f>B7-B4</f>
        <v>180</v>
      </c>
      <c r="C10" t="s">
        <v>7</v>
      </c>
    </row>
    <row r="12" spans="1:7" ht="33.75" customHeight="1" x14ac:dyDescent="0.25">
      <c r="A12" s="6"/>
      <c r="B12" s="6"/>
      <c r="C12" s="6" t="s">
        <v>14</v>
      </c>
      <c r="D12" s="6" t="s">
        <v>15</v>
      </c>
      <c r="E12" s="7" t="s">
        <v>21</v>
      </c>
      <c r="F12" s="6" t="s">
        <v>19</v>
      </c>
      <c r="G12" s="6" t="s">
        <v>20</v>
      </c>
    </row>
    <row r="13" spans="1:7" x14ac:dyDescent="0.25">
      <c r="A13" s="1" t="s">
        <v>8</v>
      </c>
      <c r="B13" s="1"/>
      <c r="C13" s="1">
        <v>0</v>
      </c>
      <c r="D13" s="1">
        <f>B9</f>
        <v>30</v>
      </c>
      <c r="E13" s="1">
        <f t="shared" ref="E13:E14" si="0">IF(B$10&gt;D13,D13-C13,IF(C13&gt;B$10,0,B$10-C13))</f>
        <v>30</v>
      </c>
      <c r="F13" s="5">
        <v>8</v>
      </c>
      <c r="G13" s="2">
        <f>IF(B$10&gt;D14,0,IF(B$10&gt;C13,E13*F13,0))</f>
        <v>0</v>
      </c>
    </row>
    <row r="14" spans="1:7" x14ac:dyDescent="0.25">
      <c r="A14" s="1" t="s">
        <v>9</v>
      </c>
      <c r="B14" s="1"/>
      <c r="C14" s="1">
        <f>D13</f>
        <v>30</v>
      </c>
      <c r="D14" s="1">
        <f>D13*2</f>
        <v>60</v>
      </c>
      <c r="E14" s="1">
        <f t="shared" si="0"/>
        <v>30</v>
      </c>
      <c r="F14" s="5">
        <v>12.5</v>
      </c>
      <c r="G14" s="2">
        <f>IF(B$10&gt;D14,0,IF(B$10&gt;C14,E14*F14,0))</f>
        <v>0</v>
      </c>
    </row>
    <row r="15" spans="1:7" x14ac:dyDescent="0.25">
      <c r="A15" s="1"/>
      <c r="B15" s="1"/>
      <c r="C15" s="1"/>
      <c r="D15" s="1"/>
      <c r="E15" s="1"/>
      <c r="F15" s="1"/>
      <c r="G15" s="2">
        <f>SUM(G13:G14)</f>
        <v>0</v>
      </c>
    </row>
    <row r="17" spans="1:8" x14ac:dyDescent="0.25">
      <c r="A17" s="15" t="s">
        <v>17</v>
      </c>
      <c r="B17" s="15"/>
      <c r="C17" s="15"/>
      <c r="D17" s="15"/>
      <c r="E17" s="15"/>
      <c r="F17" s="15">
        <f>IF(B10&gt;B26,1700,IF(B10&gt;B24,1650,IF(B10&gt;B23,1350,IF(B10&gt;C14,1100,430))))</f>
        <v>1650</v>
      </c>
    </row>
    <row r="21" spans="1:8" ht="33.75" customHeight="1" x14ac:dyDescent="0.25">
      <c r="A21" s="1"/>
      <c r="B21" s="6" t="s">
        <v>14</v>
      </c>
      <c r="C21" s="6" t="s">
        <v>15</v>
      </c>
      <c r="D21" s="7" t="s">
        <v>21</v>
      </c>
      <c r="E21" s="6" t="s">
        <v>19</v>
      </c>
      <c r="F21" s="6" t="s">
        <v>20</v>
      </c>
    </row>
    <row r="22" spans="1:8" x14ac:dyDescent="0.25">
      <c r="A22" s="1" t="s">
        <v>8</v>
      </c>
      <c r="B22" s="1">
        <v>0</v>
      </c>
      <c r="C22" s="1">
        <f>B9*2</f>
        <v>60</v>
      </c>
      <c r="D22" s="1">
        <f>IF(B$10&gt;C22,C22-B22,IF(B22&gt;B$10,0,B$10-B22))</f>
        <v>60</v>
      </c>
      <c r="E22" s="5">
        <v>15.5</v>
      </c>
      <c r="F22" s="2">
        <f>IF(B$10&gt;C22,D22*E22,0)</f>
        <v>930</v>
      </c>
    </row>
    <row r="23" spans="1:8" x14ac:dyDescent="0.25">
      <c r="A23" s="1" t="s">
        <v>9</v>
      </c>
      <c r="B23" s="1">
        <f>C22</f>
        <v>60</v>
      </c>
      <c r="C23" s="1">
        <f>B9*3</f>
        <v>90</v>
      </c>
      <c r="D23" s="1">
        <f>IF(B$10&gt;C23,C23-B23,IF(B23&gt;B$10,0,B$10-B23))</f>
        <v>30</v>
      </c>
      <c r="E23" s="5">
        <v>18</v>
      </c>
      <c r="F23" s="2">
        <f>IF(B$10&gt;B23,D23*E23,0)</f>
        <v>540</v>
      </c>
    </row>
    <row r="24" spans="1:8" x14ac:dyDescent="0.25">
      <c r="A24" s="1" t="s">
        <v>10</v>
      </c>
      <c r="B24" s="1">
        <f>C23</f>
        <v>90</v>
      </c>
      <c r="C24" s="1">
        <f>B9*4</f>
        <v>120</v>
      </c>
      <c r="D24" s="1">
        <f>IF(B$10&gt;C24,C24-B24,IF(B24&gt;B$10,0,B$10-B24))</f>
        <v>30</v>
      </c>
      <c r="E24" s="5">
        <v>37</v>
      </c>
      <c r="F24" s="2">
        <f>IF(B$10&gt;B24,D24*E24,0)</f>
        <v>1110</v>
      </c>
    </row>
    <row r="25" spans="1:8" x14ac:dyDescent="0.25">
      <c r="A25" s="1" t="s">
        <v>11</v>
      </c>
      <c r="B25" s="1">
        <f>C24</f>
        <v>120</v>
      </c>
      <c r="C25" s="1">
        <f>B9*6</f>
        <v>180</v>
      </c>
      <c r="D25" s="1">
        <f>IF(B$10&gt;C25,C25-B25,IF(B25&gt;B$10,0,B$10-B25))</f>
        <v>60</v>
      </c>
      <c r="E25" s="5">
        <v>37</v>
      </c>
      <c r="F25" s="2">
        <f>IF(B$10&gt;B25,D25*E25,0)</f>
        <v>2220</v>
      </c>
    </row>
    <row r="26" spans="1:8" x14ac:dyDescent="0.25">
      <c r="A26" s="1" t="s">
        <v>12</v>
      </c>
      <c r="B26" s="1">
        <f>C25</f>
        <v>180</v>
      </c>
      <c r="C26" s="1" t="s">
        <v>13</v>
      </c>
      <c r="D26" s="13">
        <f>IF(B$10&gt;B26,B$10-B26,0)</f>
        <v>0</v>
      </c>
      <c r="E26" s="5">
        <v>50.5</v>
      </c>
      <c r="F26" s="2">
        <f>IF(B$10&gt;B26,D26*E26,0)</f>
        <v>0</v>
      </c>
    </row>
    <row r="27" spans="1:8" x14ac:dyDescent="0.25">
      <c r="F27" s="2">
        <f>SUM(F22:F26)</f>
        <v>4800</v>
      </c>
    </row>
    <row r="28" spans="1:8" x14ac:dyDescent="0.25">
      <c r="A28" s="17" t="s">
        <v>16</v>
      </c>
      <c r="B28" s="17"/>
      <c r="C28" s="17"/>
      <c r="D28" s="17"/>
      <c r="E28" s="17"/>
      <c r="F28" s="18">
        <f>IF(F27=0,G15,F27)</f>
        <v>4800</v>
      </c>
    </row>
    <row r="29" spans="1:8" x14ac:dyDescent="0.25">
      <c r="A29" s="17" t="s">
        <v>17</v>
      </c>
      <c r="B29" s="17"/>
      <c r="C29" s="17"/>
      <c r="D29" s="17"/>
      <c r="E29" s="17"/>
      <c r="F29" s="17">
        <f>IF(B9&lt;54,F17,IF(B9&lt;84,F17*2,F17*3))</f>
        <v>1650</v>
      </c>
    </row>
    <row r="30" spans="1:8" x14ac:dyDescent="0.25">
      <c r="A30" s="17" t="s">
        <v>18</v>
      </c>
      <c r="B30" s="17"/>
      <c r="C30" s="17"/>
      <c r="D30" s="17"/>
      <c r="E30" s="17"/>
      <c r="F30" s="18">
        <f>F29+F28</f>
        <v>6450</v>
      </c>
    </row>
    <row r="32" spans="1:8" x14ac:dyDescent="0.25">
      <c r="H32" s="8"/>
    </row>
    <row r="36" spans="1:7" ht="30" hidden="1" x14ac:dyDescent="0.25">
      <c r="A36" s="1"/>
      <c r="B36" s="1"/>
      <c r="C36" s="6" t="s">
        <v>14</v>
      </c>
      <c r="D36" s="6" t="s">
        <v>15</v>
      </c>
      <c r="E36" s="7" t="s">
        <v>21</v>
      </c>
      <c r="F36" s="6" t="s">
        <v>19</v>
      </c>
      <c r="G36" s="6" t="s">
        <v>20</v>
      </c>
    </row>
    <row r="37" spans="1:7" hidden="1" x14ac:dyDescent="0.25">
      <c r="A37" s="1" t="s">
        <v>8</v>
      </c>
      <c r="B37" s="1"/>
      <c r="C37" s="9">
        <v>0</v>
      </c>
      <c r="D37" s="9">
        <v>60</v>
      </c>
      <c r="E37" s="1">
        <f t="shared" ref="E37:E39" si="1">IF(B$10&gt;D37,D37-C37,IF(C37&gt;B$10,0,B$10-C37))</f>
        <v>60</v>
      </c>
      <c r="F37" s="5">
        <v>7.85</v>
      </c>
      <c r="G37" s="2">
        <f>IF(B$10&gt;D37,E37*F37,0)</f>
        <v>471</v>
      </c>
    </row>
    <row r="38" spans="1:7" hidden="1" x14ac:dyDescent="0.25">
      <c r="A38" s="1" t="s">
        <v>9</v>
      </c>
      <c r="B38" s="1"/>
      <c r="C38" s="9">
        <v>60</v>
      </c>
      <c r="D38" s="9">
        <v>90</v>
      </c>
      <c r="E38" s="1">
        <f t="shared" si="1"/>
        <v>30</v>
      </c>
      <c r="F38" s="5">
        <v>10</v>
      </c>
      <c r="G38" s="2">
        <f>IF(B$10&gt;C38,E38*F38,0)</f>
        <v>300</v>
      </c>
    </row>
    <row r="39" spans="1:7" hidden="1" x14ac:dyDescent="0.25">
      <c r="A39" s="1" t="s">
        <v>10</v>
      </c>
      <c r="B39" s="1"/>
      <c r="C39" s="9">
        <f>D38</f>
        <v>90</v>
      </c>
      <c r="D39" s="9">
        <v>120</v>
      </c>
      <c r="E39" s="1">
        <f t="shared" si="1"/>
        <v>30</v>
      </c>
      <c r="F39" s="5">
        <v>27.75</v>
      </c>
      <c r="G39" s="2">
        <f>IF(B$10&gt;C39,E39*F39,0)</f>
        <v>832.5</v>
      </c>
    </row>
    <row r="40" spans="1:7" hidden="1" x14ac:dyDescent="0.25">
      <c r="A40" s="1" t="s">
        <v>11</v>
      </c>
      <c r="B40" s="1"/>
      <c r="C40" s="9">
        <f>D39</f>
        <v>120</v>
      </c>
      <c r="D40" s="9">
        <v>180</v>
      </c>
      <c r="E40" s="1">
        <f>IF(B$10&gt;D40,D40-C40,IF(C40&gt;B$10,0,B$10-C40))</f>
        <v>60</v>
      </c>
      <c r="F40" s="5">
        <v>32</v>
      </c>
      <c r="G40" s="2">
        <f>IF(B$10&gt;C40,E40*F40,0)</f>
        <v>1920</v>
      </c>
    </row>
    <row r="41" spans="1:7" hidden="1" x14ac:dyDescent="0.25">
      <c r="A41" s="1" t="s">
        <v>12</v>
      </c>
      <c r="B41" s="1"/>
      <c r="C41" s="9">
        <f>D40</f>
        <v>180</v>
      </c>
      <c r="D41" s="9" t="s">
        <v>13</v>
      </c>
      <c r="E41" s="1">
        <f>IF(B$10&gt;C41,B$10-C41,0)</f>
        <v>0</v>
      </c>
      <c r="F41" s="5">
        <v>45</v>
      </c>
      <c r="G41" s="2">
        <f>IF(B$10&gt;C41,E41*F41,0)</f>
        <v>0</v>
      </c>
    </row>
    <row r="42" spans="1:7" hidden="1" x14ac:dyDescent="0.25">
      <c r="G42" s="2">
        <f>SUM(G37:G41)</f>
        <v>3523.5</v>
      </c>
    </row>
    <row r="43" spans="1:7" hidden="1" x14ac:dyDescent="0.25">
      <c r="A43" s="3" t="s">
        <v>16</v>
      </c>
      <c r="B43" s="3"/>
      <c r="C43" s="3"/>
      <c r="D43" s="3"/>
      <c r="E43" s="3"/>
      <c r="F43" s="3"/>
      <c r="G43" s="4">
        <f>IF(G42=0,F30,G42)</f>
        <v>3523.5</v>
      </c>
    </row>
    <row r="44" spans="1:7" hidden="1" x14ac:dyDescent="0.25">
      <c r="A44" s="3" t="s">
        <v>17</v>
      </c>
      <c r="B44" s="3"/>
      <c r="C44" s="3"/>
      <c r="D44" s="3"/>
      <c r="E44" s="3"/>
      <c r="F44" s="3"/>
      <c r="G44" s="3">
        <v>540</v>
      </c>
    </row>
    <row r="45" spans="1:7" hidden="1" x14ac:dyDescent="0.25">
      <c r="A45" s="3" t="s">
        <v>18</v>
      </c>
      <c r="B45" s="3"/>
      <c r="C45" s="3"/>
      <c r="D45" s="3"/>
      <c r="E45" s="3"/>
      <c r="F45" s="3"/>
      <c r="G45" s="4">
        <f>G44+G43</f>
        <v>4063.5</v>
      </c>
    </row>
    <row r="46" spans="1:7" hidden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83B97-E4E3-4A87-93E9-4FC2EE72AEDA}">
  <dimension ref="A1:H46"/>
  <sheetViews>
    <sheetView workbookViewId="0">
      <selection activeCell="F18" sqref="F18"/>
    </sheetView>
  </sheetViews>
  <sheetFormatPr defaultRowHeight="15" x14ac:dyDescent="0.25"/>
  <cols>
    <col min="1" max="1" width="25.5703125" customWidth="1"/>
    <col min="2" max="2" width="10.7109375" bestFit="1" customWidth="1"/>
    <col min="3" max="3" width="12.28515625" customWidth="1"/>
    <col min="4" max="4" width="12.140625" customWidth="1"/>
    <col min="5" max="5" width="10.42578125" customWidth="1"/>
    <col min="6" max="6" width="16.28515625" customWidth="1"/>
    <col min="7" max="7" width="10.7109375" customWidth="1"/>
  </cols>
  <sheetData>
    <row r="1" spans="1:7" x14ac:dyDescent="0.25">
      <c r="A1" s="11" t="s">
        <v>22</v>
      </c>
    </row>
    <row r="3" spans="1:7" x14ac:dyDescent="0.25">
      <c r="A3" s="1" t="s">
        <v>0</v>
      </c>
      <c r="B3" s="10">
        <v>44652</v>
      </c>
      <c r="C3" t="s">
        <v>5</v>
      </c>
    </row>
    <row r="4" spans="1:7" x14ac:dyDescent="0.25">
      <c r="A4" s="1" t="s">
        <v>1</v>
      </c>
      <c r="B4" s="3">
        <v>0</v>
      </c>
    </row>
    <row r="6" spans="1:7" x14ac:dyDescent="0.25">
      <c r="A6" s="1" t="s">
        <v>2</v>
      </c>
      <c r="B6" s="10">
        <v>44682</v>
      </c>
      <c r="C6" t="s">
        <v>5</v>
      </c>
    </row>
    <row r="7" spans="1:7" x14ac:dyDescent="0.25">
      <c r="A7" s="1" t="s">
        <v>3</v>
      </c>
      <c r="B7" s="4">
        <v>180</v>
      </c>
    </row>
    <row r="9" spans="1:7" x14ac:dyDescent="0.25">
      <c r="A9" s="1" t="s">
        <v>4</v>
      </c>
      <c r="B9" s="1">
        <f>B6-B3</f>
        <v>30</v>
      </c>
    </row>
    <row r="10" spans="1:7" x14ac:dyDescent="0.25">
      <c r="A10" s="1" t="s">
        <v>6</v>
      </c>
      <c r="B10" s="1">
        <f>B7-B4</f>
        <v>180</v>
      </c>
      <c r="C10" t="s">
        <v>7</v>
      </c>
    </row>
    <row r="12" spans="1:7" ht="33.75" customHeight="1" x14ac:dyDescent="0.25">
      <c r="A12" s="6"/>
      <c r="B12" s="6"/>
      <c r="C12" s="6" t="s">
        <v>14</v>
      </c>
      <c r="D12" s="6" t="s">
        <v>15</v>
      </c>
      <c r="E12" s="7" t="s">
        <v>21</v>
      </c>
      <c r="F12" s="6" t="s">
        <v>19</v>
      </c>
      <c r="G12" s="6" t="s">
        <v>20</v>
      </c>
    </row>
    <row r="13" spans="1:7" x14ac:dyDescent="0.25">
      <c r="A13" s="1" t="s">
        <v>8</v>
      </c>
      <c r="B13" s="1"/>
      <c r="C13" s="1">
        <v>0</v>
      </c>
      <c r="D13" s="1">
        <f>B9</f>
        <v>30</v>
      </c>
      <c r="E13" s="1">
        <f t="shared" ref="E13:E14" si="0">IF(B$10&gt;D13,D13-C13,IF(C13&gt;B$10,0,B$10-C13))</f>
        <v>30</v>
      </c>
      <c r="F13" s="5">
        <v>8</v>
      </c>
      <c r="G13" s="2">
        <f>IF(B$10&gt;D14,0,IF(B$10&gt;C13,E13*F13,0))</f>
        <v>0</v>
      </c>
    </row>
    <row r="14" spans="1:7" x14ac:dyDescent="0.25">
      <c r="A14" s="1" t="s">
        <v>9</v>
      </c>
      <c r="B14" s="1"/>
      <c r="C14" s="1">
        <f>D13</f>
        <v>30</v>
      </c>
      <c r="D14" s="1">
        <f>D13*2</f>
        <v>60</v>
      </c>
      <c r="E14" s="1">
        <f t="shared" si="0"/>
        <v>30</v>
      </c>
      <c r="F14" s="5">
        <v>10</v>
      </c>
      <c r="G14" s="2">
        <f>IF(B$10&gt;D14,0,IF(B$10&gt;C14,E14*F14,0))</f>
        <v>0</v>
      </c>
    </row>
    <row r="15" spans="1:7" x14ac:dyDescent="0.25">
      <c r="A15" s="1"/>
      <c r="B15" s="1"/>
      <c r="C15" s="1"/>
      <c r="D15" s="1"/>
      <c r="E15" s="1"/>
      <c r="F15" s="1"/>
      <c r="G15" s="2">
        <f>SUM(G13:G14)</f>
        <v>0</v>
      </c>
    </row>
    <row r="17" spans="1:8" x14ac:dyDescent="0.25">
      <c r="A17" s="15" t="s">
        <v>17</v>
      </c>
      <c r="B17" s="15"/>
      <c r="C17" s="15"/>
      <c r="D17" s="15"/>
      <c r="E17" s="15"/>
      <c r="F17" s="15">
        <f>IF(B10&gt;B26,1800,IF(B10&gt;B25,1500,IF(B10&gt;B24,1200,IF(B10&gt;B23,450,IF(B10&gt;C14,300,150)))))</f>
        <v>1500</v>
      </c>
    </row>
    <row r="21" spans="1:8" ht="33.75" customHeight="1" x14ac:dyDescent="0.25">
      <c r="A21" s="1"/>
      <c r="B21" s="6" t="s">
        <v>14</v>
      </c>
      <c r="C21" s="6" t="s">
        <v>15</v>
      </c>
      <c r="D21" s="7" t="s">
        <v>21</v>
      </c>
      <c r="E21" s="6" t="s">
        <v>19</v>
      </c>
      <c r="F21" s="6" t="s">
        <v>20</v>
      </c>
    </row>
    <row r="22" spans="1:8" x14ac:dyDescent="0.25">
      <c r="A22" s="1" t="s">
        <v>8</v>
      </c>
      <c r="B22" s="1">
        <v>0</v>
      </c>
      <c r="C22" s="1">
        <f>B9*2</f>
        <v>60</v>
      </c>
      <c r="D22" s="1">
        <f>IF(B$10&gt;C22,C22-B22,IF(B22&gt;B$10,0,B$10-B22))</f>
        <v>60</v>
      </c>
      <c r="E22" s="5">
        <v>12</v>
      </c>
      <c r="F22" s="2">
        <f>IF(B$10&gt;C22,D22*E22,0)</f>
        <v>720</v>
      </c>
    </row>
    <row r="23" spans="1:8" x14ac:dyDescent="0.25">
      <c r="A23" s="1" t="s">
        <v>9</v>
      </c>
      <c r="B23" s="1">
        <f>C22</f>
        <v>60</v>
      </c>
      <c r="C23" s="1">
        <f>B9*3</f>
        <v>90</v>
      </c>
      <c r="D23" s="1">
        <f>IF(B$10&gt;C23,C23-B23,IF(B23&gt;B$10,0,B$10-B23))</f>
        <v>30</v>
      </c>
      <c r="E23" s="5">
        <v>12</v>
      </c>
      <c r="F23" s="2">
        <f>IF(B$10&gt;B23,D23*E23,0)</f>
        <v>360</v>
      </c>
    </row>
    <row r="24" spans="1:8" x14ac:dyDescent="0.25">
      <c r="A24" s="1" t="s">
        <v>10</v>
      </c>
      <c r="B24" s="1">
        <f>C23</f>
        <v>90</v>
      </c>
      <c r="C24" s="1">
        <f>B9*4</f>
        <v>120</v>
      </c>
      <c r="D24" s="1">
        <f>IF(B$10&gt;C24,C24-B24,IF(B24&gt;B$10,0,B$10-B24))</f>
        <v>30</v>
      </c>
      <c r="E24" s="5">
        <v>30</v>
      </c>
      <c r="F24" s="2">
        <f>IF(B$10&gt;B24,D24*E24,0)</f>
        <v>900</v>
      </c>
    </row>
    <row r="25" spans="1:8" x14ac:dyDescent="0.25">
      <c r="A25" s="1" t="s">
        <v>11</v>
      </c>
      <c r="B25" s="1">
        <f>C24</f>
        <v>120</v>
      </c>
      <c r="C25" s="1">
        <f>B9*6</f>
        <v>180</v>
      </c>
      <c r="D25" s="1">
        <f>IF(B$10&gt;C25,C25-B25,IF(B25&gt;B$10,0,B$10-B25))</f>
        <v>60</v>
      </c>
      <c r="E25" s="5">
        <v>40</v>
      </c>
      <c r="F25" s="2">
        <f>IF(B$10&gt;B25,D25*E25,0)</f>
        <v>2400</v>
      </c>
    </row>
    <row r="26" spans="1:8" x14ac:dyDescent="0.25">
      <c r="A26" s="1" t="s">
        <v>12</v>
      </c>
      <c r="B26" s="1">
        <f>C25</f>
        <v>180</v>
      </c>
      <c r="C26" s="1" t="s">
        <v>13</v>
      </c>
      <c r="D26" s="1">
        <f>IF(B$10&gt;B26,B$10-B26,0)</f>
        <v>0</v>
      </c>
      <c r="E26" s="5">
        <v>50</v>
      </c>
      <c r="F26" s="2">
        <f>IF(B$10&gt;B26,D26*E26,0)</f>
        <v>0</v>
      </c>
    </row>
    <row r="27" spans="1:8" x14ac:dyDescent="0.25">
      <c r="F27" s="2">
        <f>SUM(F22:F26)</f>
        <v>4380</v>
      </c>
    </row>
    <row r="28" spans="1:8" x14ac:dyDescent="0.25">
      <c r="A28" s="17" t="s">
        <v>16</v>
      </c>
      <c r="B28" s="17"/>
      <c r="C28" s="17"/>
      <c r="D28" s="17"/>
      <c r="E28" s="17"/>
      <c r="F28" s="18">
        <f>IF(F27=0,G15,F27)</f>
        <v>4380</v>
      </c>
    </row>
    <row r="29" spans="1:8" x14ac:dyDescent="0.25">
      <c r="A29" s="17" t="s">
        <v>17</v>
      </c>
      <c r="B29" s="17"/>
      <c r="C29" s="17"/>
      <c r="D29" s="17"/>
      <c r="E29" s="17"/>
      <c r="F29" s="17">
        <f>IF(B9&lt;54,F17,IF(B9&lt;84,F17*2,F17*3))</f>
        <v>1500</v>
      </c>
    </row>
    <row r="30" spans="1:8" x14ac:dyDescent="0.25">
      <c r="A30" s="17" t="s">
        <v>18</v>
      </c>
      <c r="B30" s="17"/>
      <c r="C30" s="17"/>
      <c r="D30" s="17"/>
      <c r="E30" s="17"/>
      <c r="F30" s="18">
        <f>F29+F28</f>
        <v>5880</v>
      </c>
    </row>
    <row r="32" spans="1:8" x14ac:dyDescent="0.25">
      <c r="H32" s="8"/>
    </row>
    <row r="36" spans="1:7" ht="30" hidden="1" x14ac:dyDescent="0.25">
      <c r="A36" s="1"/>
      <c r="B36" s="1"/>
      <c r="C36" s="6" t="s">
        <v>14</v>
      </c>
      <c r="D36" s="6" t="s">
        <v>15</v>
      </c>
      <c r="E36" s="7" t="s">
        <v>21</v>
      </c>
      <c r="F36" s="6" t="s">
        <v>19</v>
      </c>
      <c r="G36" s="6" t="s">
        <v>20</v>
      </c>
    </row>
    <row r="37" spans="1:7" hidden="1" x14ac:dyDescent="0.25">
      <c r="A37" s="1" t="s">
        <v>8</v>
      </c>
      <c r="B37" s="1"/>
      <c r="C37" s="12">
        <v>0</v>
      </c>
      <c r="D37" s="12">
        <v>60</v>
      </c>
      <c r="E37" s="1">
        <f t="shared" ref="E37:E39" si="1">IF(B$10&gt;D37,D37-C37,IF(C37&gt;B$10,0,B$10-C37))</f>
        <v>60</v>
      </c>
      <c r="F37" s="5">
        <v>7.85</v>
      </c>
      <c r="G37" s="2">
        <f>IF(B$10&gt;D37,E37*F37,0)</f>
        <v>471</v>
      </c>
    </row>
    <row r="38" spans="1:7" hidden="1" x14ac:dyDescent="0.25">
      <c r="A38" s="1" t="s">
        <v>9</v>
      </c>
      <c r="B38" s="1"/>
      <c r="C38" s="12">
        <v>60</v>
      </c>
      <c r="D38" s="12">
        <v>90</v>
      </c>
      <c r="E38" s="1">
        <f t="shared" si="1"/>
        <v>30</v>
      </c>
      <c r="F38" s="5">
        <v>10</v>
      </c>
      <c r="G38" s="2">
        <f>IF(B$10&gt;C38,E38*F38,0)</f>
        <v>300</v>
      </c>
    </row>
    <row r="39" spans="1:7" hidden="1" x14ac:dyDescent="0.25">
      <c r="A39" s="1" t="s">
        <v>10</v>
      </c>
      <c r="B39" s="1"/>
      <c r="C39" s="12">
        <f>D38</f>
        <v>90</v>
      </c>
      <c r="D39" s="12">
        <v>120</v>
      </c>
      <c r="E39" s="1">
        <f t="shared" si="1"/>
        <v>30</v>
      </c>
      <c r="F39" s="5">
        <v>27.75</v>
      </c>
      <c r="G39" s="2">
        <f>IF(B$10&gt;C39,E39*F39,0)</f>
        <v>832.5</v>
      </c>
    </row>
    <row r="40" spans="1:7" hidden="1" x14ac:dyDescent="0.25">
      <c r="A40" s="1" t="s">
        <v>11</v>
      </c>
      <c r="B40" s="1"/>
      <c r="C40" s="12">
        <f>D39</f>
        <v>120</v>
      </c>
      <c r="D40" s="12">
        <v>180</v>
      </c>
      <c r="E40" s="1">
        <f>IF(B$10&gt;D40,D40-C40,IF(C40&gt;B$10,0,B$10-C40))</f>
        <v>60</v>
      </c>
      <c r="F40" s="5">
        <v>32</v>
      </c>
      <c r="G40" s="2">
        <f>IF(B$10&gt;C40,E40*F40,0)</f>
        <v>1920</v>
      </c>
    </row>
    <row r="41" spans="1:7" hidden="1" x14ac:dyDescent="0.25">
      <c r="A41" s="1" t="s">
        <v>12</v>
      </c>
      <c r="B41" s="1"/>
      <c r="C41" s="12">
        <f>D40</f>
        <v>180</v>
      </c>
      <c r="D41" s="12" t="s">
        <v>13</v>
      </c>
      <c r="E41" s="1">
        <f>IF(B$10&gt;C41,B$10-C41,0)</f>
        <v>0</v>
      </c>
      <c r="F41" s="5">
        <v>45</v>
      </c>
      <c r="G41" s="2">
        <f>IF(B$10&gt;C41,E41*F41,0)</f>
        <v>0</v>
      </c>
    </row>
    <row r="42" spans="1:7" hidden="1" x14ac:dyDescent="0.25">
      <c r="G42" s="2">
        <f>SUM(G37:G41)</f>
        <v>3523.5</v>
      </c>
    </row>
    <row r="43" spans="1:7" hidden="1" x14ac:dyDescent="0.25">
      <c r="A43" s="3" t="s">
        <v>16</v>
      </c>
      <c r="B43" s="3"/>
      <c r="C43" s="3"/>
      <c r="D43" s="3"/>
      <c r="E43" s="3"/>
      <c r="F43" s="3"/>
      <c r="G43" s="4">
        <f>IF(G42=0,F30,G42)</f>
        <v>3523.5</v>
      </c>
    </row>
    <row r="44" spans="1:7" hidden="1" x14ac:dyDescent="0.25">
      <c r="A44" s="3" t="s">
        <v>17</v>
      </c>
      <c r="B44" s="3"/>
      <c r="C44" s="3"/>
      <c r="D44" s="3"/>
      <c r="E44" s="3"/>
      <c r="F44" s="3"/>
      <c r="G44" s="3">
        <v>540</v>
      </c>
    </row>
    <row r="45" spans="1:7" hidden="1" x14ac:dyDescent="0.25">
      <c r="A45" s="3" t="s">
        <v>18</v>
      </c>
      <c r="B45" s="3"/>
      <c r="C45" s="3"/>
      <c r="D45" s="3"/>
      <c r="E45" s="3"/>
      <c r="F45" s="3"/>
      <c r="G45" s="4">
        <f>G44+G43</f>
        <v>4063.5</v>
      </c>
    </row>
    <row r="46" spans="1:7" hidden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Existing</vt:lpstr>
      <vt:lpstr>CEB proposal</vt:lpstr>
      <vt:lpstr>PUCSL_Scenario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erandi074</dc:creator>
  <cp:lastModifiedBy>Erandi</cp:lastModifiedBy>
  <dcterms:created xsi:type="dcterms:W3CDTF">2017-07-12T06:19:18Z</dcterms:created>
  <dcterms:modified xsi:type="dcterms:W3CDTF">2022-06-28T11:17:00Z</dcterms:modified>
</cp:coreProperties>
</file>